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PR\Work\Aylesbeare PC\AGAR\2024 Submitted\"/>
    </mc:Choice>
  </mc:AlternateContent>
  <xr:revisionPtr revIDLastSave="0" documentId="8_{66846BDE-D50D-482D-A30A-DAC69753D9BB}" xr6:coauthVersionLast="47" xr6:coauthVersionMax="47" xr10:uidLastSave="{00000000-0000-0000-0000-000000000000}"/>
  <bookViews>
    <workbookView xWindow="732" yWindow="732" windowWidth="20496" windowHeight="11100" xr2:uid="{18444037-81D6-41C5-A026-2DBAB4018523}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M24" i="1" s="1"/>
  <c r="L30" i="1"/>
  <c r="D23" i="1"/>
  <c r="M11" i="1" s="1"/>
  <c r="E14" i="2"/>
  <c r="F18" i="2"/>
  <c r="E17" i="2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M30" i="1"/>
  <c r="H28" i="1"/>
  <c r="K28" i="1" s="1"/>
  <c r="H21" i="1"/>
  <c r="L21" i="1" s="1"/>
  <c r="M21" i="1" s="1"/>
  <c r="H19" i="1"/>
  <c r="K19" i="1"/>
  <c r="H17" i="1"/>
  <c r="L17" i="1" s="1"/>
  <c r="M17" i="1" s="1"/>
  <c r="H15" i="1"/>
  <c r="K15" i="1" s="1"/>
  <c r="H13" i="1"/>
  <c r="K13" i="1" s="1"/>
  <c r="K30" i="1"/>
  <c r="K21" i="1"/>
  <c r="L19" i="1"/>
  <c r="M19" i="1"/>
  <c r="L24" i="1" l="1"/>
  <c r="K17" i="1"/>
  <c r="L15" i="1"/>
  <c r="M15" i="1" s="1"/>
  <c r="L28" i="1"/>
  <c r="M28" i="1" s="1"/>
  <c r="L13" i="1"/>
  <c r="M13" i="1" s="1"/>
</calcChain>
</file>

<file path=xl/sharedStrings.xml><?xml version="1.0" encoding="utf-8"?>
<sst xmlns="http://schemas.openxmlformats.org/spreadsheetml/2006/main" count="52" uniqueCount="45">
  <si>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</si>
  <si>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</si>
  <si>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</si>
  <si>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</si>
  <si>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</si>
  <si>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</si>
  <si>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</si>
  <si>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</si>
  <si>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</si>
  <si>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</si>
  <si>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</si>
  <si>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</si>
  <si>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</si>
  <si>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</si>
  <si>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</si>
  <si>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</si>
  <si>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</si>
  <si>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</si>
  <si>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</si>
  <si>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</si>
  <si>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</si>
  <si>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</si>
  <si>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</si>
  <si>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</si>
  <si>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</si>
  <si>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</si>
  <si>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</si>
  <si>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Reserve 1</t>
  </si>
  <si>
    <t>Reserve 2</t>
  </si>
  <si>
    <t>Reserve 3</t>
  </si>
  <si>
    <t>Reserve 4</t>
  </si>
  <si>
    <t>Reserve 5</t>
  </si>
  <si>
    <t>Reserve 6</t>
  </si>
  <si>
    <t>Reserve 7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</si>
  <si>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</si>
  <si>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</si>
  <si>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</si>
  <si>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</si>
  <si>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2022/23</t>
  </si>
  <si>
    <t>AYLESBEARE PARISH COUNCIL</t>
  </si>
  <si>
    <t xml:space="preserve"> </t>
  </si>
  <si>
    <t>2022/24</t>
  </si>
  <si>
    <t>Aylesbeare Parish Council installed new play equipment using CIL monies raised from housing development in the village.  The total cost included in this year's accounts is £46,709 paid in a single payment to the contractor.</t>
  </si>
  <si>
    <t>Aylesbeare Parish Council installed new play equipment using CIL monies raised from housing development in the village.  The CIL funds of £35,657 were held at EDDC until granted by agreement to the Parish Council in March 2024.</t>
  </si>
  <si>
    <t>Aylesbeare Parish Council installed new play equipment using CIL monies raised from housing development in the village.  The total cost included in this year's accounts is £46,709 and the asset register has been adjusted for the time-expired items of equipment removed and the new items installed.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</si>
</sst>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0" fontId="12" fillId="0" borderId="0" xfId="0" applyNumberFormat="1" applyFont="1"/>
    <xf numFmtId="0" fontId="2" fillId="0" borderId="0" xfId="0" applyFont="1" applyAlignment="1">
      <alignment vertical="top"/>
    </xf>
    <xf numFmtId="0" fontId="12" fillId="4" borderId="2" xfId="0" applyFont="1" applyFill="1" applyBorder="1" applyAlignment="1">
      <alignment wrapText="1"/>
    </xf>
    <xf numFmtId="0" fontId="13" fillId="0" borderId="0" xfId="0" applyFont="1"/>
    <xf numFmtId="0" fontId="12" fillId="0" borderId="0" xfId="0" applyFont="1" applyAlignment="1">
      <alignment wrapText="1"/>
    </xf>
    <xf numFmtId="0" fontId="12" fillId="0" borderId="2" xfId="0" applyFont="1" applyBorder="1" applyAlignment="1">
      <alignment wrapText="1"/>
    </xf>
    <xf numFmtId="0" fontId="12" fillId="5" borderId="2" xfId="0" applyFont="1" applyFill="1" applyBorder="1" applyAlignment="1">
      <alignment wrapText="1"/>
    </xf>
    <xf numFmtId="0" fontId="12" fillId="5" borderId="2" xfId="0" applyFont="1" applyFill="1" applyBorder="1" applyAlignment="1">
      <alignment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4" fillId="6" borderId="2" xfId="0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wrapText="1"/>
    </xf>
    <xf numFmtId="0" fontId="12" fillId="0" borderId="0" xfId="0" applyFont="1" applyFill="1" applyBorder="1" applyAlignment="1">
      <alignment horizontal="left" vertical="top" wrapText="1"/>
    </xf>
    <xf numFmtId="0" fontId="14" fillId="0" borderId="0" xfId="0" applyFont="1"/>
    <xf numFmtId="0" fontId="12" fillId="0" borderId="0" xfId="0" applyFont="1" applyFill="1" applyAlignment="1">
      <alignment wrapText="1"/>
    </xf>
    <xf numFmtId="0" fontId="15" fillId="0" borderId="0" xfId="0" applyFont="1"/>
    <xf numFmtId="0" fontId="16" fillId="0" borderId="0" xfId="0" applyFont="1" applyAlignment="1">
      <alignment horizontal="left" vertical="center" indent="2"/>
    </xf>
    <xf numFmtId="0" fontId="11" fillId="0" borderId="0" xfId="0" applyFont="1"/>
    <xf numFmtId="0" fontId="17" fillId="0" borderId="0" xfId="0" applyFont="1"/>
    <xf numFmtId="0" fontId="0" fillId="0" borderId="3" xfId="0" applyBorder="1"/>
    <xf numFmtId="0" fontId="0" fillId="7" borderId="0" xfId="0" applyFill="1"/>
    <xf numFmtId="0" fontId="11" fillId="0" borderId="4" xfId="0" applyFont="1" applyBorder="1"/>
    <xf numFmtId="0" fontId="12" fillId="8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2" xfId="0" applyFont="1" applyBorder="1" applyAlignment="1">
      <alignment wrapText="1"/>
    </xf>
    <xf numFmtId="0" fontId="0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2" fillId="8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12" fillId="0" borderId="0" xfId="0" applyNumberFormat="1" applyFont="1" applyAlignment="1">
      <alignment vertical="center"/>
    </xf>
    <xf numFmtId="0" fontId="12" fillId="0" borderId="5" xfId="0" applyFont="1" applyBorder="1" applyAlignment="1">
      <alignment vertical="center" wrapText="1"/>
    </xf>
    <xf numFmtId="10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1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12621-F1C6-4F57-8FB9-A68C79B2589A}">
  <sheetPr>
    <pageSetUpPr fitToPage="1"/>
  </sheetPr>
  <dimension ref="A1:V36"/>
  <sheetViews>
    <sheetView tabSelected="1" topLeftCell="A17" zoomScale="80" zoomScaleNormal="80" workbookViewId="0">
      <selection activeCell="N28" sqref="N28"/>
    </sheetView>
  </sheetViews>
  <sheetFormatPr defaultColWidth="9.109375" defaultRowHeight="13.8" x14ac:dyDescent="0.25"/>
  <cols>
    <col min="1" max="1" width="10.88671875" style="2" customWidth="1"/>
    <col min="2" max="2" width="9.109375" style="2"/>
    <col min="3" max="3" width="21.33203125" style="2" customWidth="1"/>
    <col min="4" max="4" width="9.109375" style="2"/>
    <col min="5" max="5" width="3.33203125" style="2" customWidth="1"/>
    <col min="6" max="6" width="9.109375" style="2"/>
    <col min="7" max="7" width="10.109375" style="2" customWidth="1"/>
    <col min="8" max="8" width="11.88671875" style="2" customWidth="1"/>
    <col min="9" max="11" width="9.109375" style="2" hidden="1" customWidth="1"/>
    <col min="12" max="12" width="13.33203125" style="2" customWidth="1"/>
    <col min="13" max="13" width="24.77734375" style="8" customWidth="1"/>
    <col min="14" max="14" width="86" style="2" bestFit="1" customWidth="1"/>
    <col min="15" max="22" width="9.109375" style="13"/>
    <col min="23" max="16384" width="9.109375" style="2"/>
  </cols>
  <sheetData>
    <row r="1" spans="1:14" ht="17.399999999999999" x14ac:dyDescent="0.25">
      <c r="A1" s="40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5"/>
    </row>
    <row r="2" spans="1:14" ht="15.6" x14ac:dyDescent="0.3">
      <c r="A2" s="21" t="s">
        <v>17</v>
      </c>
      <c r="B2" s="16"/>
      <c r="C2" s="37" t="s">
        <v>39</v>
      </c>
      <c r="D2" s="37"/>
      <c r="E2" s="37"/>
      <c r="F2" s="37"/>
      <c r="G2" s="16"/>
      <c r="H2" s="16"/>
      <c r="I2" s="16"/>
      <c r="J2" s="16"/>
      <c r="K2" s="16"/>
      <c r="L2" s="5"/>
      <c r="M2" s="17"/>
    </row>
    <row r="3" spans="1:14" ht="14.25" customHeight="1" x14ac:dyDescent="0.25">
      <c r="A3" s="21" t="s">
        <v>18</v>
      </c>
      <c r="C3" s="28"/>
      <c r="L3" s="5"/>
    </row>
    <row r="4" spans="1:14" x14ac:dyDescent="0.25">
      <c r="A4" s="1" t="s">
        <v>36</v>
      </c>
    </row>
    <row r="5" spans="1:14" ht="99" customHeight="1" x14ac:dyDescent="0.25">
      <c r="A5" s="38" t="s">
        <v>37</v>
      </c>
      <c r="B5" s="39"/>
      <c r="C5" s="39"/>
      <c r="D5" s="39"/>
      <c r="E5" s="39"/>
      <c r="F5" s="39"/>
      <c r="G5" s="39"/>
      <c r="H5" s="39"/>
      <c r="M5" s="17"/>
    </row>
    <row r="6" spans="1:14" x14ac:dyDescent="0.25">
      <c r="A6" s="22"/>
    </row>
    <row r="7" spans="1:14" x14ac:dyDescent="0.25">
      <c r="A7" s="22"/>
      <c r="D7" s="3"/>
      <c r="F7" s="3"/>
      <c r="N7" s="19"/>
    </row>
    <row r="8" spans="1:14" ht="53.4" customHeight="1" x14ac:dyDescent="0.25">
      <c r="D8" s="29" t="s">
        <v>38</v>
      </c>
      <c r="E8" s="19"/>
      <c r="F8" s="29" t="s">
        <v>41</v>
      </c>
      <c r="G8" s="29" t="s">
        <v>0</v>
      </c>
      <c r="H8" s="29" t="s">
        <v>0</v>
      </c>
      <c r="I8" s="29"/>
      <c r="J8" s="29"/>
      <c r="K8" s="29"/>
      <c r="L8" s="30" t="s">
        <v>15</v>
      </c>
      <c r="M8" s="6" t="s">
        <v>10</v>
      </c>
      <c r="N8" s="31" t="s">
        <v>34</v>
      </c>
    </row>
    <row r="9" spans="1:14" x14ac:dyDescent="0.25">
      <c r="D9" s="29" t="s">
        <v>1</v>
      </c>
      <c r="E9" s="19"/>
      <c r="F9" s="29" t="s">
        <v>1</v>
      </c>
      <c r="G9" s="29" t="s">
        <v>1</v>
      </c>
      <c r="H9" s="29" t="s">
        <v>14</v>
      </c>
      <c r="I9" s="29"/>
      <c r="J9" s="29"/>
      <c r="K9" s="19"/>
      <c r="L9" s="19"/>
      <c r="N9" s="15"/>
    </row>
    <row r="10" spans="1:14" ht="14.4" thickBot="1" x14ac:dyDescent="0.3">
      <c r="D10" s="3"/>
      <c r="E10" s="3"/>
      <c r="N10" s="15"/>
    </row>
    <row r="11" spans="1:14" ht="69.599999999999994" thickBot="1" x14ac:dyDescent="0.3">
      <c r="A11" s="35" t="s">
        <v>2</v>
      </c>
      <c r="B11" s="35"/>
      <c r="C11" s="35"/>
      <c r="D11" s="43">
        <v>14197</v>
      </c>
      <c r="E11" s="33"/>
      <c r="F11" s="43">
        <v>14513</v>
      </c>
      <c r="G11" s="44"/>
      <c r="H11" s="33"/>
      <c r="I11" s="33"/>
      <c r="J11" s="33"/>
      <c r="K11" s="33"/>
      <c r="L11" s="33"/>
      <c r="M11" s="6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does not agree, query this</v>
      </c>
      <c r="N11" s="9"/>
    </row>
    <row r="12" spans="1:14" ht="14.4" thickBot="1" x14ac:dyDescent="0.3">
      <c r="A12" s="33"/>
      <c r="B12" s="33"/>
      <c r="C12" s="33"/>
      <c r="D12" s="44"/>
      <c r="E12" s="33"/>
      <c r="F12" s="44"/>
      <c r="G12" s="33"/>
      <c r="H12" s="33"/>
      <c r="I12" s="33"/>
      <c r="J12" s="33"/>
      <c r="K12" s="33"/>
      <c r="L12" s="33"/>
      <c r="N12" s="15"/>
    </row>
    <row r="13" spans="1:14" ht="31.5" customHeight="1" thickBot="1" x14ac:dyDescent="0.3">
      <c r="A13" s="36" t="s">
        <v>20</v>
      </c>
      <c r="B13" s="42"/>
      <c r="C13" s="45"/>
      <c r="D13" s="43">
        <v>11200</v>
      </c>
      <c r="E13" s="33"/>
      <c r="F13" s="43">
        <v>12068</v>
      </c>
      <c r="G13" s="44">
        <f>F13-D13</f>
        <v>868</v>
      </c>
      <c r="H13" s="46">
        <f>IF((D13&gt;F13),(D13-F13)/D13,IF(D13&lt;F13,-(D13-F13)/D13,IF(D13=F13,0)))</f>
        <v>7.7499999999999999E-2</v>
      </c>
      <c r="I13" s="33">
        <f>IF(D13-F13&lt;200,0,IF(D13-F13&gt;200,1,IF(D13-F13=200,1)))</f>
        <v>0</v>
      </c>
      <c r="J13" s="33">
        <f>IF(F13-D13&lt;200,0,IF(F13-D13&gt;200,1,IF(F13-D13=200,1)))</f>
        <v>1</v>
      </c>
      <c r="K13" s="47">
        <f>IF(H13&lt;0.15,0,IF(H13&gt;0.15,1,IF(H13=0.15,1)))</f>
        <v>0</v>
      </c>
      <c r="L13" s="47" t="str">
        <f>IF((H13&lt;15%)*AND(G13&lt;100000)*OR(G13&gt;-100000), "NO","YES")</f>
        <v>NO</v>
      </c>
      <c r="M13" s="6" t="str">
        <f>IF((L13="YES")*AND(I13+J13&lt;1),"Explanation not required, difference less than £200"," ")</f>
        <v xml:space="preserve"> </v>
      </c>
      <c r="N13" s="9"/>
    </row>
    <row r="14" spans="1:14" ht="14.4" thickBot="1" x14ac:dyDescent="0.3">
      <c r="A14" s="33"/>
      <c r="B14" s="33"/>
      <c r="C14" s="33"/>
      <c r="D14" s="44"/>
      <c r="E14" s="33"/>
      <c r="F14" s="44"/>
      <c r="G14" s="44"/>
      <c r="H14" s="46"/>
      <c r="I14" s="33"/>
      <c r="J14" s="33"/>
      <c r="K14" s="47"/>
      <c r="L14" s="47"/>
      <c r="N14" s="15"/>
    </row>
    <row r="15" spans="1:14" ht="54" customHeight="1" thickBot="1" x14ac:dyDescent="0.3">
      <c r="A15" s="34" t="s">
        <v>3</v>
      </c>
      <c r="B15" s="34"/>
      <c r="C15" s="34"/>
      <c r="D15" s="43">
        <v>970</v>
      </c>
      <c r="E15" s="33"/>
      <c r="F15" s="43">
        <v>36507</v>
      </c>
      <c r="G15" s="44">
        <f>F15-D15</f>
        <v>35537</v>
      </c>
      <c r="H15" s="46">
        <f>IF((D15&gt;F15),(D15-F15)/D15,IF(D15&lt;F15,-(D15-F15)/D15,IF(D15=F15,0)))</f>
        <v>36.636082474226804</v>
      </c>
      <c r="I15" s="33">
        <f>IF(D15-F15&lt;200,0,IF(D15-F15&gt;200,1,IF(D15-F15=200,1)))</f>
        <v>0</v>
      </c>
      <c r="J15" s="33">
        <f>IF(F15-D15&lt;200,0,IF(F15-D15&gt;200,1,IF(F15-D15=200,1)))</f>
        <v>1</v>
      </c>
      <c r="K15" s="47">
        <f>IF(H15&lt;0.15,0,IF(H15&gt;0.15,1,IF(H15=0.15,1)))</f>
        <v>1</v>
      </c>
      <c r="L15" s="47" t="str">
        <f>IF((H15&lt;15%)*AND(G15&lt;100000)*OR(G15&gt;-100000), "NO","YES")</f>
        <v>YES</v>
      </c>
      <c r="M15" s="6" t="str">
        <f>IF((L15="YES")*AND(I15+J15&lt;1),"Explanation not required, difference less than £200"," ")</f>
        <v xml:space="preserve"> </v>
      </c>
      <c r="N15" s="53" t="s">
        <v>43</v>
      </c>
    </row>
    <row r="16" spans="1:14" ht="14.4" thickBot="1" x14ac:dyDescent="0.3">
      <c r="A16" s="33"/>
      <c r="B16" s="33"/>
      <c r="C16" s="33"/>
      <c r="D16" s="44"/>
      <c r="E16" s="33"/>
      <c r="F16" s="44"/>
      <c r="G16" s="44"/>
      <c r="H16" s="46"/>
      <c r="I16" s="33"/>
      <c r="J16" s="33"/>
      <c r="K16" s="47"/>
      <c r="L16" s="47"/>
      <c r="N16" s="15"/>
    </row>
    <row r="17" spans="1:14" ht="20.100000000000001" customHeight="1" thickBot="1" x14ac:dyDescent="0.3">
      <c r="A17" s="34" t="s">
        <v>4</v>
      </c>
      <c r="B17" s="34"/>
      <c r="C17" s="34"/>
      <c r="D17" s="43">
        <v>4915</v>
      </c>
      <c r="E17" s="33"/>
      <c r="F17" s="43">
        <v>5147</v>
      </c>
      <c r="G17" s="44">
        <f>F17-D17</f>
        <v>232</v>
      </c>
      <c r="H17" s="46">
        <f>IF((D17&gt;F17),(D17-F17)/D17,IF(D17&lt;F17,-(D17-F17)/D17,IF(D17=F17,0)))</f>
        <v>4.7202441505595119E-2</v>
      </c>
      <c r="I17" s="33">
        <f>IF(D17-F17&lt;200,0,IF(D17-F17&gt;200,1,IF(D17-F17=200,1)))</f>
        <v>0</v>
      </c>
      <c r="J17" s="33">
        <f>IF(F17-D17&lt;200,0,IF(F17-D17&gt;200,1,IF(F17-D17=200,1)))</f>
        <v>1</v>
      </c>
      <c r="K17" s="47">
        <f>IF(H17&lt;0.15,0,IF(H17&gt;0.15,1,IF(H17=0.15,1)))</f>
        <v>0</v>
      </c>
      <c r="L17" s="47" t="str">
        <f>IF((H17&lt;15%)*AND(G17&lt;100000)*OR(G17&gt;-100000), "NO","YES")</f>
        <v>NO</v>
      </c>
      <c r="M17" s="6" t="str">
        <f>IF((L17="YES")*AND(I17+J17&lt;1),"Explanation not required, difference less than £200"," ")</f>
        <v xml:space="preserve"> </v>
      </c>
      <c r="N17" s="9"/>
    </row>
    <row r="18" spans="1:14" ht="14.4" thickBot="1" x14ac:dyDescent="0.3">
      <c r="A18" s="33"/>
      <c r="B18" s="33"/>
      <c r="C18" s="33"/>
      <c r="D18" s="44"/>
      <c r="E18" s="33"/>
      <c r="F18" s="44"/>
      <c r="G18" s="44"/>
      <c r="H18" s="46"/>
      <c r="I18" s="33"/>
      <c r="J18" s="33"/>
      <c r="K18" s="47"/>
      <c r="L18" s="47"/>
      <c r="N18" s="15"/>
    </row>
    <row r="19" spans="1:14" ht="20.100000000000001" customHeight="1" thickBot="1" x14ac:dyDescent="0.3">
      <c r="A19" s="34" t="s">
        <v>7</v>
      </c>
      <c r="B19" s="34"/>
      <c r="C19" s="34"/>
      <c r="D19" s="43">
        <v>0</v>
      </c>
      <c r="E19" s="33"/>
      <c r="F19" s="43">
        <v>0</v>
      </c>
      <c r="G19" s="44">
        <f>F19-D19</f>
        <v>0</v>
      </c>
      <c r="H19" s="46">
        <f>IF((D19&gt;F19),(D19-F19)/D19,IF(D19&lt;F19,-(D19-F19)/D19,IF(D19=F19,0)))</f>
        <v>0</v>
      </c>
      <c r="I19" s="33">
        <f>IF(D19-F19&lt;200,0,IF(D19-F19&gt;200,1,IF(D19-F19=200,1)))</f>
        <v>0</v>
      </c>
      <c r="J19" s="33">
        <f>IF(F19-D19&lt;200,0,IF(F19-D19&gt;200,1,IF(F19-D19=200,1)))</f>
        <v>0</v>
      </c>
      <c r="K19" s="47">
        <f>IF(H19&lt;0.15,0,IF(H19&gt;0.15,1,IF(H19=0.15,1)))</f>
        <v>0</v>
      </c>
      <c r="L19" s="47" t="str">
        <f>IF((H19&lt;15%)*AND(G19&lt;100000)*OR(G19&gt;-100000), "NO","YES")</f>
        <v>NO</v>
      </c>
      <c r="M19" s="6" t="str">
        <f>IF((L19="YES")*AND(I19+J19&lt;1),"Explanation not required, difference less than £200"," ")</f>
        <v xml:space="preserve"> </v>
      </c>
      <c r="N19" s="9"/>
    </row>
    <row r="20" spans="1:14" ht="14.4" thickBot="1" x14ac:dyDescent="0.3">
      <c r="A20" s="33"/>
      <c r="B20" s="33"/>
      <c r="C20" s="33"/>
      <c r="D20" s="44" t="s">
        <v>40</v>
      </c>
      <c r="E20" s="33"/>
      <c r="F20" s="44"/>
      <c r="G20" s="44"/>
      <c r="H20" s="46"/>
      <c r="I20" s="33"/>
      <c r="J20" s="33"/>
      <c r="K20" s="47"/>
      <c r="L20" s="47"/>
      <c r="N20" s="15"/>
    </row>
    <row r="21" spans="1:14" ht="57.6" customHeight="1" thickBot="1" x14ac:dyDescent="0.3">
      <c r="A21" s="34" t="s">
        <v>21</v>
      </c>
      <c r="B21" s="34"/>
      <c r="C21" s="34"/>
      <c r="D21" s="43">
        <v>3760</v>
      </c>
      <c r="E21" s="33"/>
      <c r="F21" s="43">
        <v>49843</v>
      </c>
      <c r="G21" s="44">
        <f>F21-D21</f>
        <v>46083</v>
      </c>
      <c r="H21" s="46">
        <f>IF((D21&gt;F21),(D21-F21)/D21,IF(D21&lt;F21,-(D21-F21)/D21,IF(D21=F21,0)))</f>
        <v>12.256117021276596</v>
      </c>
      <c r="I21" s="33">
        <f>IF(D21-F21&lt;200,0,IF(D21-F21&gt;200,1,IF(D21-F21=200,1)))</f>
        <v>0</v>
      </c>
      <c r="J21" s="33">
        <f>IF(F21-D21&lt;200,0,IF(F21-D21&gt;200,1,IF(F21-D21=200,1)))</f>
        <v>1</v>
      </c>
      <c r="K21" s="47">
        <f>IF(H21&lt;0.15,0,IF(H21&gt;0.15,1,IF(H21=0.15,1)))</f>
        <v>1</v>
      </c>
      <c r="L21" s="47" t="str">
        <f>IF((H21&lt;15%)*AND(G21&lt;100000)*OR(G21&gt;-100000), "NO","YES")</f>
        <v>YES</v>
      </c>
      <c r="M21" s="6" t="str">
        <f>IF((L21="YES")*AND(I21+J21&lt;1),"Explanation not required, difference less than £200"," ")</f>
        <v xml:space="preserve"> </v>
      </c>
      <c r="N21" s="53" t="s">
        <v>42</v>
      </c>
    </row>
    <row r="22" spans="1:14" ht="14.4" thickBot="1" x14ac:dyDescent="0.3">
      <c r="A22" s="33"/>
      <c r="B22" s="33"/>
      <c r="C22" s="33"/>
      <c r="D22" s="44"/>
      <c r="E22" s="33"/>
      <c r="F22" s="44"/>
      <c r="G22" s="44"/>
      <c r="H22" s="46"/>
      <c r="I22" s="33"/>
      <c r="J22" s="33"/>
      <c r="K22" s="47"/>
      <c r="L22" s="47"/>
      <c r="N22" s="15"/>
    </row>
    <row r="23" spans="1:14" ht="44.4" customHeight="1" thickBot="1" x14ac:dyDescent="0.3">
      <c r="A23" s="33" t="s">
        <v>5</v>
      </c>
      <c r="B23" s="33"/>
      <c r="C23" s="33"/>
      <c r="D23" s="48">
        <f>D11+D13+D15-D17-D19-D21</f>
        <v>17692</v>
      </c>
      <c r="E23" s="33"/>
      <c r="F23" s="48">
        <f>F11+F13+F15-F17-F19-F21</f>
        <v>8098</v>
      </c>
      <c r="G23" s="44"/>
      <c r="H23" s="46"/>
      <c r="I23" s="33"/>
      <c r="J23" s="33"/>
      <c r="K23" s="47"/>
      <c r="L23" s="47"/>
      <c r="M23" s="10" t="s">
        <v>12</v>
      </c>
      <c r="N23" s="15"/>
    </row>
    <row r="24" spans="1:14" s="13" customFormat="1" x14ac:dyDescent="0.25">
      <c r="A24" s="12"/>
      <c r="B24" s="12"/>
      <c r="C24" s="12"/>
      <c r="D24" s="49"/>
      <c r="E24" s="33"/>
      <c r="F24" s="49"/>
      <c r="G24" s="44"/>
      <c r="H24" s="50"/>
      <c r="I24" s="12"/>
      <c r="J24" s="12"/>
      <c r="K24" s="51"/>
      <c r="L24" s="52" t="str">
        <f>IF(F23&gt;(2*F13),"YES","NO")</f>
        <v>NO</v>
      </c>
      <c r="M24" s="14" t="str">
        <f>IF(F23&gt;(2*F13),"EXPLANATION REQUIRED ON RESERVES TAB AS TO WHY CARRY FORWARD RESERVES ARE GREATER THAN TWICE INCOME FROM LOCAL TAXATION/LEVIES"," ")</f>
        <v xml:space="preserve"> </v>
      </c>
      <c r="N24" s="20"/>
    </row>
    <row r="25" spans="1:14" ht="14.4" thickBot="1" x14ac:dyDescent="0.3">
      <c r="A25" s="33"/>
      <c r="B25" s="33"/>
      <c r="C25" s="33"/>
      <c r="D25" s="44"/>
      <c r="E25" s="33"/>
      <c r="F25" s="44"/>
      <c r="G25" s="44"/>
      <c r="H25" s="46"/>
      <c r="I25" s="33"/>
      <c r="J25" s="33"/>
      <c r="K25" s="47"/>
      <c r="L25" s="47"/>
      <c r="N25" s="15"/>
    </row>
    <row r="26" spans="1:14" ht="49.8" customHeight="1" thickBot="1" x14ac:dyDescent="0.3">
      <c r="A26" s="34" t="s">
        <v>9</v>
      </c>
      <c r="B26" s="34"/>
      <c r="C26" s="34"/>
      <c r="D26" s="43">
        <v>14512</v>
      </c>
      <c r="E26" s="33"/>
      <c r="F26" s="43">
        <v>8097</v>
      </c>
      <c r="G26" s="44"/>
      <c r="H26" s="46"/>
      <c r="I26" s="33"/>
      <c r="J26" s="33"/>
      <c r="K26" s="47"/>
      <c r="L26" s="47"/>
      <c r="M26" s="11" t="s">
        <v>12</v>
      </c>
      <c r="N26" s="15"/>
    </row>
    <row r="27" spans="1:14" ht="24" customHeight="1" thickBot="1" x14ac:dyDescent="0.3">
      <c r="A27" s="33"/>
      <c r="B27" s="33"/>
      <c r="C27" s="33"/>
      <c r="D27" s="44"/>
      <c r="E27" s="33"/>
      <c r="F27" s="44"/>
      <c r="G27" s="44"/>
      <c r="H27" s="46"/>
      <c r="I27" s="33"/>
      <c r="J27" s="33"/>
      <c r="K27" s="47"/>
      <c r="L27" s="47"/>
      <c r="N27" s="15"/>
    </row>
    <row r="28" spans="1:14" ht="72" customHeight="1" thickBot="1" x14ac:dyDescent="0.3">
      <c r="A28" s="42" t="s">
        <v>8</v>
      </c>
      <c r="B28" s="42"/>
      <c r="C28" s="42"/>
      <c r="D28" s="43">
        <v>26769</v>
      </c>
      <c r="E28" s="33"/>
      <c r="F28" s="43">
        <v>56693</v>
      </c>
      <c r="G28" s="44">
        <f>F28-D28</f>
        <v>29924</v>
      </c>
      <c r="H28" s="46">
        <f>IF((D28&gt;F28),(D28-F28)/D28,IF(D28&lt;F28,-(D28-F28)/D28,IF(D28=F28,0)))</f>
        <v>1.1178602114386043</v>
      </c>
      <c r="I28" s="33">
        <f>IF(D28-F28&lt;200,0,IF(D28-F28&gt;200,1,IF(D28-F28=200,1)))</f>
        <v>0</v>
      </c>
      <c r="J28" s="33">
        <f>IF(F28-D28&lt;200,0,IF(F28-D28&gt;200,1,IF(F28-D28=200,1)))</f>
        <v>1</v>
      </c>
      <c r="K28" s="47">
        <f>IF(H28&lt;0.15,0,IF(H28&gt;0.15,1,IF(H28=0.15,1)))</f>
        <v>1</v>
      </c>
      <c r="L28" s="47" t="str">
        <f>IF((H28&lt;15%)*AND(G28&lt;100000)*OR(G28&gt;-100000), "NO","YES")</f>
        <v>YES</v>
      </c>
      <c r="M28" s="6" t="str">
        <f>IF((L28="YES")*AND(I28+J28&lt;1),"Explanation not required, difference less than £200"," ")</f>
        <v xml:space="preserve"> </v>
      </c>
      <c r="N28" s="53" t="s">
        <v>44</v>
      </c>
    </row>
    <row r="29" spans="1:14" ht="14.4" thickBot="1" x14ac:dyDescent="0.3">
      <c r="A29" s="33"/>
      <c r="B29" s="33"/>
      <c r="C29" s="33"/>
      <c r="D29" s="44"/>
      <c r="E29" s="33"/>
      <c r="F29" s="44"/>
      <c r="G29" s="44"/>
      <c r="H29" s="46"/>
      <c r="I29" s="33"/>
      <c r="J29" s="33"/>
      <c r="K29" s="47"/>
      <c r="L29" s="47"/>
      <c r="N29" s="15"/>
    </row>
    <row r="30" spans="1:14" ht="20.100000000000001" customHeight="1" thickBot="1" x14ac:dyDescent="0.3">
      <c r="A30" s="34" t="s">
        <v>6</v>
      </c>
      <c r="B30" s="34"/>
      <c r="C30" s="34"/>
      <c r="D30" s="43"/>
      <c r="E30" s="33"/>
      <c r="F30" s="43"/>
      <c r="G30" s="44">
        <f>F30-D30</f>
        <v>0</v>
      </c>
      <c r="H30" s="46">
        <f>IF((D30&gt;F30),(D30-F30)/D30,IF(D30&lt;F30,-(D30-F30)/D30,IF(D30=F30,0)))</f>
        <v>0</v>
      </c>
      <c r="I30" s="33">
        <f>IF(D30-F30&lt;100,0,IF(D30-F30&gt;100,1,IF(D30-F30=100,1)))</f>
        <v>0</v>
      </c>
      <c r="J30" s="33">
        <f>IF(F30-D30&lt;100,0,IF(F30-D30&gt;100,1,IF(F30-D30=100,1)))</f>
        <v>0</v>
      </c>
      <c r="K30" s="47">
        <f>IF(H30&lt;0.15,0,IF(H30&gt;0.15,1,IF(H30=0.15,1)))</f>
        <v>0</v>
      </c>
      <c r="L30" s="47" t="str">
        <f>IF((H30&lt;15%)*AND(G30&lt;100000)*OR(G30&gt;-100000), "NO","YES")</f>
        <v>NO</v>
      </c>
      <c r="M30" s="6" t="str">
        <f>IF((L30="YES")*AND(I30+J30&lt;1),"Explanation not required, difference less than £200"," ")</f>
        <v xml:space="preserve"> </v>
      </c>
      <c r="N30" s="9"/>
    </row>
    <row r="31" spans="1:14" x14ac:dyDescent="0.25">
      <c r="H31" s="4"/>
      <c r="K31" s="3"/>
      <c r="L31" s="3"/>
      <c r="N31" s="15"/>
    </row>
    <row r="32" spans="1:14" x14ac:dyDescent="0.25">
      <c r="C32" s="7" t="s">
        <v>11</v>
      </c>
    </row>
    <row r="33" spans="3:22" ht="15" customHeight="1" x14ac:dyDescent="0.25">
      <c r="O33" s="18"/>
      <c r="P33" s="18"/>
      <c r="Q33" s="18"/>
      <c r="R33" s="18"/>
      <c r="S33" s="18"/>
      <c r="T33" s="18"/>
      <c r="U33" s="18"/>
      <c r="V33" s="18"/>
    </row>
    <row r="34" spans="3:22" x14ac:dyDescent="0.25">
      <c r="C34" s="7" t="s">
        <v>13</v>
      </c>
      <c r="N34" s="18"/>
      <c r="O34" s="18"/>
      <c r="P34" s="18"/>
      <c r="Q34" s="18"/>
      <c r="R34" s="18"/>
      <c r="S34" s="18"/>
      <c r="T34" s="18"/>
      <c r="U34" s="18"/>
      <c r="V34" s="18"/>
    </row>
    <row r="36" spans="3:22" x14ac:dyDescent="0.25">
      <c r="C36" s="7" t="s">
        <v>19</v>
      </c>
    </row>
  </sheetData>
  <mergeCells count="12">
    <mergeCell ref="A1:K1"/>
    <mergeCell ref="A26:C26"/>
    <mergeCell ref="A28:C28"/>
    <mergeCell ref="A30:C30"/>
    <mergeCell ref="A11:C11"/>
    <mergeCell ref="A13:C13"/>
    <mergeCell ref="A15:C15"/>
    <mergeCell ref="A17:C17"/>
    <mergeCell ref="C2:F2"/>
    <mergeCell ref="A5:H5"/>
    <mergeCell ref="A19:C19"/>
    <mergeCell ref="A21:C2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EBDF-69E3-4F36-B6E9-CCCB51527B41}">
  <sheetPr>
    <pageSetUpPr fitToPage="1"/>
  </sheetPr>
  <dimension ref="A1:F19"/>
  <sheetViews>
    <sheetView workbookViewId="0">
      <selection activeCell="E17" sqref="E17"/>
    </sheetView>
  </sheetViews>
  <sheetFormatPr defaultRowHeight="14.4" x14ac:dyDescent="0.3"/>
  <sheetData>
    <row r="1" spans="1:6" ht="15.75" customHeight="1" x14ac:dyDescent="0.35">
      <c r="A1" s="24" t="s">
        <v>22</v>
      </c>
    </row>
    <row r="2" spans="1:6" ht="15.75" customHeight="1" x14ac:dyDescent="0.3">
      <c r="A2" s="32" t="s">
        <v>35</v>
      </c>
    </row>
    <row r="3" spans="1:6" x14ac:dyDescent="0.3">
      <c r="A3" t="s">
        <v>23</v>
      </c>
    </row>
    <row r="5" spans="1:6" x14ac:dyDescent="0.3">
      <c r="D5" s="23" t="s">
        <v>1</v>
      </c>
      <c r="E5" s="23" t="s">
        <v>1</v>
      </c>
      <c r="F5" s="23" t="s">
        <v>1</v>
      </c>
    </row>
    <row r="6" spans="1:6" x14ac:dyDescent="0.3">
      <c r="A6" s="23" t="s">
        <v>24</v>
      </c>
    </row>
    <row r="7" spans="1:6" x14ac:dyDescent="0.3">
      <c r="B7" s="26" t="s">
        <v>27</v>
      </c>
      <c r="D7" s="26"/>
    </row>
    <row r="8" spans="1:6" ht="15" customHeight="1" x14ac:dyDescent="0.3">
      <c r="B8" s="26" t="s">
        <v>28</v>
      </c>
      <c r="D8" s="26"/>
    </row>
    <row r="9" spans="1:6" x14ac:dyDescent="0.3">
      <c r="B9" s="26" t="s">
        <v>29</v>
      </c>
      <c r="D9" s="26"/>
    </row>
    <row r="10" spans="1:6" x14ac:dyDescent="0.3">
      <c r="B10" s="26" t="s">
        <v>30</v>
      </c>
      <c r="D10" s="26"/>
    </row>
    <row r="11" spans="1:6" x14ac:dyDescent="0.3">
      <c r="B11" s="26" t="s">
        <v>31</v>
      </c>
      <c r="D11" s="26"/>
    </row>
    <row r="12" spans="1:6" x14ac:dyDescent="0.3">
      <c r="B12" s="26" t="s">
        <v>32</v>
      </c>
      <c r="D12" s="26"/>
    </row>
    <row r="13" spans="1:6" x14ac:dyDescent="0.3">
      <c r="B13" s="26" t="s">
        <v>33</v>
      </c>
      <c r="D13" s="26"/>
    </row>
    <row r="14" spans="1:6" x14ac:dyDescent="0.3">
      <c r="E14" s="25">
        <f>SUM(D7:D13)</f>
        <v>0</v>
      </c>
    </row>
    <row r="16" spans="1:6" x14ac:dyDescent="0.3">
      <c r="A16" s="23" t="s">
        <v>25</v>
      </c>
      <c r="D16" s="26"/>
    </row>
    <row r="17" spans="1:6" x14ac:dyDescent="0.3">
      <c r="E17" s="25">
        <f>D16</f>
        <v>0</v>
      </c>
    </row>
    <row r="18" spans="1:6" ht="15" thickBot="1" x14ac:dyDescent="0.35">
      <c r="A18" s="23" t="s">
        <v>26</v>
      </c>
      <c r="F18" s="27">
        <f>E14+E17</f>
        <v>0</v>
      </c>
    </row>
    <row r="19" spans="1:6" ht="15" thickTop="1" x14ac:dyDescent="0.3"/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James P Roberts</cp:lastModifiedBy>
  <cp:lastPrinted>2020-03-19T12:45:09Z</cp:lastPrinted>
  <dcterms:created xsi:type="dcterms:W3CDTF">2012-07-11T10:01:28Z</dcterms:created>
  <dcterms:modified xsi:type="dcterms:W3CDTF">2024-12-23T16:12:54Z</dcterms:modified>
</cp:coreProperties>
</file>